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90" windowWidth="15480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6" i="1" l="1"/>
  <c r="C16" i="1" s="1"/>
  <c r="E16" i="1" s="1"/>
  <c r="B15" i="1"/>
  <c r="C15" i="1" s="1"/>
  <c r="E15" i="1" s="1"/>
  <c r="B14" i="1"/>
  <c r="C14" i="1" s="1"/>
  <c r="E14" i="1" s="1"/>
  <c r="C13" i="1"/>
  <c r="E13" i="1" s="1"/>
  <c r="B13" i="1"/>
  <c r="B12" i="1"/>
  <c r="C12" i="1" s="1"/>
  <c r="E12" i="1" s="1"/>
  <c r="B11" i="1"/>
  <c r="C11" i="1" s="1"/>
  <c r="E11" i="1" s="1"/>
  <c r="B10" i="1"/>
  <c r="C10" i="1" s="1"/>
  <c r="E10" i="1" s="1"/>
  <c r="C9" i="1"/>
  <c r="E9" i="1" s="1"/>
  <c r="B9" i="1"/>
  <c r="B8" i="1"/>
  <c r="C8" i="1" s="1"/>
  <c r="E8" i="1" s="1"/>
  <c r="B7" i="1"/>
  <c r="C7" i="1" s="1"/>
  <c r="E7" i="1" s="1"/>
  <c r="B6" i="1"/>
  <c r="C6" i="1" s="1"/>
  <c r="E6" i="1" s="1"/>
  <c r="B5" i="1"/>
  <c r="C5" i="1" s="1"/>
  <c r="E5" i="1" s="1"/>
  <c r="G5" i="1" l="1"/>
  <c r="D5" i="1"/>
  <c r="F5" i="1" s="1"/>
  <c r="D6" i="1"/>
  <c r="F6" i="1" s="1"/>
  <c r="G6" i="1"/>
  <c r="G7" i="1"/>
  <c r="D7" i="1"/>
  <c r="F7" i="1" s="1"/>
  <c r="D8" i="1"/>
  <c r="F8" i="1" s="1"/>
  <c r="G8" i="1"/>
  <c r="G9" i="1"/>
  <c r="D9" i="1"/>
  <c r="F9" i="1" s="1"/>
  <c r="D12" i="1"/>
  <c r="F12" i="1" s="1"/>
  <c r="G12" i="1"/>
  <c r="G13" i="1"/>
  <c r="D13" i="1"/>
  <c r="F13" i="1" s="1"/>
  <c r="D16" i="1"/>
  <c r="F16" i="1" s="1"/>
  <c r="G16" i="1"/>
  <c r="D10" i="1"/>
  <c r="F10" i="1" s="1"/>
  <c r="G10" i="1"/>
  <c r="G11" i="1"/>
  <c r="D11" i="1"/>
  <c r="F11" i="1" s="1"/>
  <c r="D14" i="1"/>
  <c r="F14" i="1" s="1"/>
  <c r="G14" i="1"/>
  <c r="G15" i="1"/>
  <c r="D15" i="1"/>
  <c r="F15" i="1" s="1"/>
  <c r="A4" i="1"/>
  <c r="B4" i="1" s="1"/>
  <c r="C4" i="1" s="1"/>
  <c r="E4" i="1" s="1"/>
  <c r="G4" i="1" s="1"/>
  <c r="A3" i="1"/>
  <c r="B3" i="1" s="1"/>
  <c r="D4" i="1" l="1"/>
  <c r="F4" i="1" s="1"/>
  <c r="I15" i="1"/>
  <c r="K15" i="1" s="1"/>
  <c r="M15" i="1" s="1"/>
  <c r="H15" i="1"/>
  <c r="J15" i="1" s="1"/>
  <c r="I11" i="1"/>
  <c r="K11" i="1" s="1"/>
  <c r="M11" i="1" s="1"/>
  <c r="H11" i="1"/>
  <c r="J11" i="1" s="1"/>
  <c r="I13" i="1"/>
  <c r="K13" i="1" s="1"/>
  <c r="M13" i="1" s="1"/>
  <c r="H13" i="1"/>
  <c r="J13" i="1" s="1"/>
  <c r="I9" i="1"/>
  <c r="K9" i="1" s="1"/>
  <c r="M9" i="1" s="1"/>
  <c r="H9" i="1"/>
  <c r="J9" i="1" s="1"/>
  <c r="I7" i="1"/>
  <c r="K7" i="1" s="1"/>
  <c r="M7" i="1" s="1"/>
  <c r="H7" i="1"/>
  <c r="J7" i="1" s="1"/>
  <c r="I5" i="1"/>
  <c r="K5" i="1" s="1"/>
  <c r="M5" i="1" s="1"/>
  <c r="H5" i="1"/>
  <c r="J5" i="1" s="1"/>
  <c r="H14" i="1"/>
  <c r="J14" i="1" s="1"/>
  <c r="I14" i="1"/>
  <c r="K14" i="1" s="1"/>
  <c r="M14" i="1" s="1"/>
  <c r="H10" i="1"/>
  <c r="J10" i="1" s="1"/>
  <c r="I10" i="1"/>
  <c r="K10" i="1" s="1"/>
  <c r="M10" i="1" s="1"/>
  <c r="H16" i="1"/>
  <c r="J16" i="1" s="1"/>
  <c r="I16" i="1"/>
  <c r="K16" i="1" s="1"/>
  <c r="M16" i="1" s="1"/>
  <c r="H12" i="1"/>
  <c r="J12" i="1" s="1"/>
  <c r="I12" i="1"/>
  <c r="K12" i="1" s="1"/>
  <c r="M12" i="1" s="1"/>
  <c r="H8" i="1"/>
  <c r="J8" i="1" s="1"/>
  <c r="I8" i="1"/>
  <c r="K8" i="1" s="1"/>
  <c r="M8" i="1" s="1"/>
  <c r="H6" i="1"/>
  <c r="J6" i="1" s="1"/>
  <c r="I6" i="1"/>
  <c r="K6" i="1" s="1"/>
  <c r="M6" i="1" s="1"/>
  <c r="H4" i="1"/>
  <c r="J4" i="1" s="1"/>
  <c r="I4" i="1"/>
  <c r="K4" i="1" s="1"/>
  <c r="M4" i="1" s="1"/>
  <c r="C3" i="1"/>
  <c r="E3" i="1" s="1"/>
  <c r="G3" i="1" s="1"/>
  <c r="N5" i="1" l="1"/>
  <c r="O5" i="1" s="1"/>
  <c r="P5" i="1" s="1"/>
  <c r="L5" i="1"/>
  <c r="N7" i="1"/>
  <c r="O7" i="1" s="1"/>
  <c r="P7" i="1" s="1"/>
  <c r="L7" i="1"/>
  <c r="N9" i="1"/>
  <c r="O9" i="1" s="1"/>
  <c r="P9" i="1" s="1"/>
  <c r="L9" i="1"/>
  <c r="N13" i="1"/>
  <c r="O13" i="1" s="1"/>
  <c r="P13" i="1" s="1"/>
  <c r="L13" i="1"/>
  <c r="N11" i="1"/>
  <c r="O11" i="1" s="1"/>
  <c r="P11" i="1" s="1"/>
  <c r="L11" i="1"/>
  <c r="N15" i="1"/>
  <c r="O15" i="1" s="1"/>
  <c r="P15" i="1" s="1"/>
  <c r="L15" i="1"/>
  <c r="N6" i="1"/>
  <c r="O6" i="1" s="1"/>
  <c r="P6" i="1" s="1"/>
  <c r="L6" i="1"/>
  <c r="N8" i="1"/>
  <c r="O8" i="1" s="1"/>
  <c r="P8" i="1" s="1"/>
  <c r="L8" i="1"/>
  <c r="N12" i="1"/>
  <c r="O12" i="1" s="1"/>
  <c r="P12" i="1" s="1"/>
  <c r="L12" i="1"/>
  <c r="N16" i="1"/>
  <c r="O16" i="1" s="1"/>
  <c r="P16" i="1" s="1"/>
  <c r="L16" i="1"/>
  <c r="N10" i="1"/>
  <c r="O10" i="1" s="1"/>
  <c r="P10" i="1" s="1"/>
  <c r="L10" i="1"/>
  <c r="N14" i="1"/>
  <c r="O14" i="1" s="1"/>
  <c r="P14" i="1" s="1"/>
  <c r="L14" i="1"/>
  <c r="N4" i="1"/>
  <c r="O4" i="1" s="1"/>
  <c r="P4" i="1" s="1"/>
  <c r="L4" i="1"/>
  <c r="D3" i="1"/>
  <c r="F3" i="1" s="1"/>
  <c r="I3" i="1" s="1"/>
  <c r="K3" i="1" s="1"/>
  <c r="M3" i="1" s="1"/>
  <c r="H3" i="1" l="1"/>
  <c r="J3" i="1" s="1"/>
  <c r="L3" i="1" s="1"/>
  <c r="N3" i="1" l="1"/>
  <c r="O3" i="1" s="1"/>
  <c r="P3" i="1" s="1"/>
</calcChain>
</file>

<file path=xl/sharedStrings.xml><?xml version="1.0" encoding="utf-8"?>
<sst xmlns="http://schemas.openxmlformats.org/spreadsheetml/2006/main" count="36" uniqueCount="35">
  <si>
    <t>Discount rate (%)</t>
  </si>
  <si>
    <t>Parameters (%)</t>
  </si>
  <si>
    <t>mlogr</t>
  </si>
  <si>
    <t>s^2logr</t>
  </si>
  <si>
    <t>premie</t>
  </si>
  <si>
    <t>equity</t>
  </si>
  <si>
    <t>Portfolio share</t>
  </si>
  <si>
    <t>bad state</t>
  </si>
  <si>
    <t>uitkering</t>
  </si>
  <si>
    <t>mr aandelen</t>
  </si>
  <si>
    <t>s aandelen</t>
  </si>
  <si>
    <t>r obligaties</t>
  </si>
  <si>
    <t>bad/good</t>
  </si>
  <si>
    <t>sr (%)</t>
  </si>
  <si>
    <t xml:space="preserve">Toelichting op vergelijkingen van model </t>
  </si>
  <si>
    <t>A Discount rate = verwacht portefeuillerendement</t>
  </si>
  <si>
    <t xml:space="preserve">H, I Berekening log(rendement) good state en bad state op 30-jaarsbasis zodanig dat gemiddelde en variantie overeenkomen met F en G  </t>
  </si>
  <si>
    <t>J, K Rendement good state en bad state op 30-jaarsbasis</t>
  </si>
  <si>
    <t>L, M Rendement good state en bad state op jaarbasis</t>
  </si>
  <si>
    <t>N Premie gebaseerd op pensioenambitie en rendement in good state</t>
  </si>
  <si>
    <t>O Uitkering bad state gebaseerd op premie en rendement in bad state</t>
  </si>
  <si>
    <t>mlogr30</t>
  </si>
  <si>
    <t>s^2logr30</t>
  </si>
  <si>
    <t>logr30good</t>
  </si>
  <si>
    <t>logr30bad</t>
  </si>
  <si>
    <t>r30good</t>
  </si>
  <si>
    <t>r30bad</t>
  </si>
  <si>
    <t>r30gooda</t>
  </si>
  <si>
    <t>r30bada</t>
  </si>
  <si>
    <t>Gegeven het gemiddelde aandelenrendement en de obligatierente impliceert een keuze voor de discount rate een bepaalde verdeling van de portefeuille over aandelen en obligaties.</t>
  </si>
  <si>
    <t>C s.d. portefeuillerendement volgt direct uit de verdeling van de portefeuille over aandelen en obligaties</t>
  </si>
  <si>
    <t>G Variantie log(portefeuillerendement) bij 30-jaarsperiode, idem</t>
  </si>
  <si>
    <t>F Gemiddelde log(portefeuillerendement) bij 30-jaarsperiode, idem</t>
  </si>
  <si>
    <t>E Variantie log(portefeuillerendement), berekend met standaardformule, gebaseerd op aanname lognormale verdeling voor portefeuillerendement</t>
  </si>
  <si>
    <t>D Gemiddelde log(portefeuillerendement), berekend met standaardformule, gebaseerd op aanname lognormale verdeling voor portefeuillerendement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</si>
</sst>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2"/>
  <sheetViews>
    <sheetView tabSelected="1" workbookViewId="0"/>
  </sheetViews>
  <sheetFormatPr defaultRowHeight="15" x14ac:dyDescent="0.25"/>
  <cols>
    <col min="1" max="1" width="15.7109375" customWidth="1"/>
    <col min="2" max="2" width="14.85546875" customWidth="1"/>
    <col min="3" max="3" width="8.42578125" customWidth="1"/>
    <col min="8" max="8" width="11.28515625" customWidth="1"/>
    <col min="9" max="9" width="11.42578125" customWidth="1"/>
    <col min="15" max="17" width="10.85546875" customWidth="1"/>
    <col min="18" max="18" width="15.42578125" customWidth="1"/>
  </cols>
  <sheetData>
    <row r="1" spans="1:19" x14ac:dyDescent="0.25">
      <c r="A1" t="s">
        <v>0</v>
      </c>
      <c r="B1" t="s">
        <v>6</v>
      </c>
      <c r="C1" t="s">
        <v>13</v>
      </c>
      <c r="D1" t="s">
        <v>2</v>
      </c>
      <c r="E1" t="s">
        <v>3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s="3" t="s">
        <v>4</v>
      </c>
      <c r="O1" t="s">
        <v>8</v>
      </c>
      <c r="P1" t="s">
        <v>8</v>
      </c>
      <c r="R1" t="s">
        <v>1</v>
      </c>
    </row>
    <row r="2" spans="1:19" x14ac:dyDescent="0.25">
      <c r="B2" t="s">
        <v>5</v>
      </c>
      <c r="N2" s="3"/>
      <c r="O2" t="s">
        <v>7</v>
      </c>
      <c r="P2" t="s">
        <v>12</v>
      </c>
    </row>
    <row r="3" spans="1:19" x14ac:dyDescent="0.25">
      <c r="A3">
        <f>S3</f>
        <v>4.8</v>
      </c>
      <c r="B3">
        <f>(A3-S$4)/(S$3-S$4)</f>
        <v>1</v>
      </c>
      <c r="C3">
        <f t="shared" ref="C3" si="0">B3*S$5</f>
        <v>15</v>
      </c>
      <c r="D3">
        <f>LN(1+A3/100)-E3/2</f>
        <v>3.6744029340869087E-2</v>
      </c>
      <c r="E3">
        <f>LN(((C3/100)/(1+A3/100))^2+1)</f>
        <v>2.0279113115962741E-2</v>
      </c>
      <c r="F3">
        <f>30*D3</f>
        <v>1.1023208802260727</v>
      </c>
      <c r="G3">
        <f>30*E3</f>
        <v>0.6083733934788822</v>
      </c>
      <c r="H3">
        <f>F3+SQRT(G3)/3</f>
        <v>1.3623151950098307</v>
      </c>
      <c r="I3">
        <f>F3-3*SQRT(G3)</f>
        <v>-1.2376279528277485</v>
      </c>
      <c r="J3">
        <f>EXP(H3)</f>
        <v>3.9052241991952674</v>
      </c>
      <c r="K3">
        <f>EXP(I3)</f>
        <v>0.29007146572475107</v>
      </c>
      <c r="L3" s="2">
        <f>(J3^(1/30)-1)*100</f>
        <v>4.6457349292793992</v>
      </c>
      <c r="M3" s="2">
        <f>(K3^(1/30)-1)*100</f>
        <v>-4.0414890072197789</v>
      </c>
      <c r="N3" s="3">
        <f>0.67/J3</f>
        <v>0.17156505384199555</v>
      </c>
      <c r="O3" s="1">
        <f>N3*K3</f>
        <v>4.9766126635093486E-2</v>
      </c>
      <c r="P3" s="1">
        <f>O3/0.67</f>
        <v>7.4277800947900721E-2</v>
      </c>
      <c r="Q3" s="1"/>
      <c r="R3" t="s">
        <v>9</v>
      </c>
      <c r="S3">
        <v>4.8</v>
      </c>
    </row>
    <row r="4" spans="1:19" x14ac:dyDescent="0.25">
      <c r="A4">
        <f>S4</f>
        <v>1.8</v>
      </c>
      <c r="B4">
        <f>(A4-S$4)/(S$3-S$4)</f>
        <v>0</v>
      </c>
      <c r="C4">
        <f t="shared" ref="C4:C16" si="1">B4*S$5</f>
        <v>0</v>
      </c>
      <c r="D4">
        <f>LN(1+A4/100)-E4/2</f>
        <v>1.7839918128331016E-2</v>
      </c>
      <c r="E4">
        <f>LN(((C4/100)/(1+A4/100))^2+1)</f>
        <v>0</v>
      </c>
      <c r="F4">
        <f>30*D4</f>
        <v>0.53519754384993046</v>
      </c>
      <c r="G4">
        <f>30*E4</f>
        <v>0</v>
      </c>
      <c r="H4">
        <f>F4+SQRT(G4)/3</f>
        <v>0.53519754384993046</v>
      </c>
      <c r="I4">
        <f>F4-3*SQRT(G4)</f>
        <v>0.53519754384993046</v>
      </c>
      <c r="J4">
        <f>EXP(H4)</f>
        <v>1.7077855714711025</v>
      </c>
      <c r="K4">
        <f>EXP(I4)</f>
        <v>1.7077855714711025</v>
      </c>
      <c r="L4" s="2">
        <f>(J4^(1/30)-1)*100</f>
        <v>1.8000000000000016</v>
      </c>
      <c r="M4" s="2">
        <f>(K4^(1/30)-1)*100</f>
        <v>1.8000000000000016</v>
      </c>
      <c r="N4" s="3">
        <f>0.67/J4</f>
        <v>0.39232091615743991</v>
      </c>
      <c r="O4" s="1">
        <f>N4*K4</f>
        <v>0.67</v>
      </c>
      <c r="P4" s="1">
        <f>O4/0.67</f>
        <v>1</v>
      </c>
      <c r="Q4" s="1"/>
      <c r="R4" t="s">
        <v>11</v>
      </c>
      <c r="S4">
        <v>1.8</v>
      </c>
    </row>
    <row r="5" spans="1:19" x14ac:dyDescent="0.25">
      <c r="A5">
        <v>4.8</v>
      </c>
      <c r="B5">
        <f t="shared" ref="B5:B16" si="2">(A5-S$4)/(S$3-S$4)</f>
        <v>1</v>
      </c>
      <c r="C5">
        <f t="shared" si="1"/>
        <v>15</v>
      </c>
      <c r="D5">
        <f t="shared" ref="D5:D16" si="3">LN(1+A5/100)-E5/2</f>
        <v>3.6744029340869087E-2</v>
      </c>
      <c r="E5">
        <f t="shared" ref="E5:E16" si="4">LN(((C5/100)/(1+A5/100))^2+1)</f>
        <v>2.0279113115962741E-2</v>
      </c>
      <c r="F5">
        <f t="shared" ref="F5:F16" si="5">30*D5</f>
        <v>1.1023208802260727</v>
      </c>
      <c r="G5">
        <f t="shared" ref="G5:G16" si="6">30*E5</f>
        <v>0.6083733934788822</v>
      </c>
      <c r="H5">
        <f t="shared" ref="H5:H16" si="7">F5+SQRT(G5)/3</f>
        <v>1.3623151950098307</v>
      </c>
      <c r="I5">
        <f t="shared" ref="I5:I16" si="8">F5-3*SQRT(G5)</f>
        <v>-1.2376279528277485</v>
      </c>
      <c r="J5">
        <f t="shared" ref="J5:J16" si="9">EXP(H5)</f>
        <v>3.9052241991952674</v>
      </c>
      <c r="K5">
        <f t="shared" ref="K5:K16" si="10">EXP(I5)</f>
        <v>0.29007146572475107</v>
      </c>
      <c r="L5" s="2">
        <f t="shared" ref="L5:L16" si="11">(J5^(1/30)-1)*100</f>
        <v>4.6457349292793992</v>
      </c>
      <c r="M5" s="2">
        <f t="shared" ref="M5:M16" si="12">(K5^(1/30)-1)*100</f>
        <v>-4.0414890072197789</v>
      </c>
      <c r="N5" s="3">
        <f t="shared" ref="N5:N16" si="13">0.67/J5</f>
        <v>0.17156505384199555</v>
      </c>
      <c r="O5" s="1">
        <f t="shared" ref="O5:O16" si="14">N5*K5</f>
        <v>4.9766126635093486E-2</v>
      </c>
      <c r="P5" s="1">
        <f t="shared" ref="P5:P16" si="15">O5/0.67</f>
        <v>7.4277800947900721E-2</v>
      </c>
      <c r="Q5" s="1"/>
      <c r="R5" t="s">
        <v>10</v>
      </c>
      <c r="S5">
        <v>15</v>
      </c>
    </row>
    <row r="6" spans="1:19" x14ac:dyDescent="0.25">
      <c r="A6">
        <v>3.3</v>
      </c>
      <c r="B6">
        <f t="shared" si="2"/>
        <v>0.49999999999999994</v>
      </c>
      <c r="C6">
        <f t="shared" si="1"/>
        <v>7.4999999999999991</v>
      </c>
      <c r="D6">
        <f t="shared" si="3"/>
        <v>2.9838437417328955E-2</v>
      </c>
      <c r="E6">
        <f t="shared" si="4"/>
        <v>5.2575054403449176E-3</v>
      </c>
      <c r="F6">
        <f t="shared" si="5"/>
        <v>0.89515312251986867</v>
      </c>
      <c r="G6">
        <f t="shared" si="6"/>
        <v>0.15772516321034752</v>
      </c>
      <c r="H6">
        <f t="shared" si="7"/>
        <v>1.0275352139615854</v>
      </c>
      <c r="I6">
        <f t="shared" si="8"/>
        <v>-0.296285700455582</v>
      </c>
      <c r="J6">
        <f t="shared" si="9"/>
        <v>2.7941703082266787</v>
      </c>
      <c r="K6">
        <f t="shared" si="10"/>
        <v>0.74357495796597894</v>
      </c>
      <c r="L6" s="2">
        <f t="shared" si="11"/>
        <v>3.4844499911699245</v>
      </c>
      <c r="M6" s="2">
        <f t="shared" si="12"/>
        <v>-0.98275806074437089</v>
      </c>
      <c r="N6" s="3">
        <f t="shared" si="13"/>
        <v>0.23978495442005315</v>
      </c>
      <c r="O6" s="1">
        <f t="shared" si="14"/>
        <v>0.17829808740376521</v>
      </c>
      <c r="P6" s="1">
        <f t="shared" si="15"/>
        <v>0.26611654836382864</v>
      </c>
    </row>
    <row r="7" spans="1:19" x14ac:dyDescent="0.25">
      <c r="A7">
        <v>3</v>
      </c>
      <c r="B7">
        <f t="shared" si="2"/>
        <v>0.39999999999999997</v>
      </c>
      <c r="C7">
        <f t="shared" si="1"/>
        <v>5.9999999999999991</v>
      </c>
      <c r="D7">
        <f t="shared" si="3"/>
        <v>2.7865001807390235E-2</v>
      </c>
      <c r="E7">
        <f t="shared" si="4"/>
        <v>3.3876008683083859E-3</v>
      </c>
      <c r="F7">
        <f t="shared" si="5"/>
        <v>0.8359500542217071</v>
      </c>
      <c r="G7">
        <f t="shared" si="6"/>
        <v>0.10162802604925157</v>
      </c>
      <c r="H7">
        <f t="shared" si="7"/>
        <v>0.94221389047074</v>
      </c>
      <c r="I7">
        <f t="shared" si="8"/>
        <v>-0.12042447201958939</v>
      </c>
      <c r="J7">
        <f t="shared" si="9"/>
        <v>2.5656552150614211</v>
      </c>
      <c r="K7">
        <f t="shared" si="10"/>
        <v>0.88654404369797302</v>
      </c>
      <c r="L7" s="2">
        <f t="shared" si="11"/>
        <v>3.1905537750401836</v>
      </c>
      <c r="M7" s="2">
        <f t="shared" si="12"/>
        <v>-0.40061031404026171</v>
      </c>
      <c r="N7" s="3">
        <f t="shared" si="13"/>
        <v>0.26114186975195747</v>
      </c>
      <c r="O7" s="1">
        <f t="shared" si="14"/>
        <v>0.23151376918874975</v>
      </c>
      <c r="P7" s="1">
        <f t="shared" si="15"/>
        <v>0.34554293908768619</v>
      </c>
    </row>
    <row r="8" spans="1:19" x14ac:dyDescent="0.25">
      <c r="A8">
        <v>2.8</v>
      </c>
      <c r="B8">
        <f t="shared" si="2"/>
        <v>0.33333333333333326</v>
      </c>
      <c r="C8">
        <f t="shared" si="1"/>
        <v>4.9999999999999991</v>
      </c>
      <c r="D8">
        <f t="shared" si="3"/>
        <v>2.6433729969910558E-2</v>
      </c>
      <c r="E8">
        <f t="shared" si="4"/>
        <v>2.3628741261256699E-3</v>
      </c>
      <c r="F8">
        <f t="shared" si="5"/>
        <v>0.79301189909731673</v>
      </c>
      <c r="G8">
        <f t="shared" si="6"/>
        <v>7.0886223783770103E-2</v>
      </c>
      <c r="H8">
        <f t="shared" si="7"/>
        <v>0.88176012210536103</v>
      </c>
      <c r="I8">
        <f t="shared" si="8"/>
        <v>-5.7221079750822135E-3</v>
      </c>
      <c r="J8">
        <f t="shared" si="9"/>
        <v>2.4151469209959164</v>
      </c>
      <c r="K8">
        <f t="shared" si="10"/>
        <v>0.99429423210333678</v>
      </c>
      <c r="L8" s="2">
        <f t="shared" si="11"/>
        <v>2.9828212210836202</v>
      </c>
      <c r="M8" s="2">
        <f t="shared" si="12"/>
        <v>-1.9071874337051042E-2</v>
      </c>
      <c r="N8" s="3">
        <f t="shared" si="13"/>
        <v>0.27741583510940904</v>
      </c>
      <c r="O8" s="1">
        <f t="shared" si="14"/>
        <v>0.27583296474341573</v>
      </c>
      <c r="P8" s="1">
        <f t="shared" si="15"/>
        <v>0.41169099215435179</v>
      </c>
    </row>
    <row r="9" spans="1:19" x14ac:dyDescent="0.25">
      <c r="A9">
        <v>2.5</v>
      </c>
      <c r="B9">
        <f t="shared" si="2"/>
        <v>0.23333333333333331</v>
      </c>
      <c r="C9">
        <f t="shared" si="1"/>
        <v>3.4999999999999996</v>
      </c>
      <c r="D9">
        <f t="shared" si="3"/>
        <v>2.4109965881792299E-2</v>
      </c>
      <c r="E9">
        <f t="shared" si="4"/>
        <v>1.1652934171582274E-3</v>
      </c>
      <c r="F9">
        <f t="shared" si="5"/>
        <v>0.72329897645376895</v>
      </c>
      <c r="G9">
        <f t="shared" si="6"/>
        <v>3.4958802514746826E-2</v>
      </c>
      <c r="H9">
        <f t="shared" si="7"/>
        <v>0.78562322045662414</v>
      </c>
      <c r="I9">
        <f t="shared" si="8"/>
        <v>0.16238078042807269</v>
      </c>
      <c r="J9">
        <f t="shared" si="9"/>
        <v>2.1937737194459137</v>
      </c>
      <c r="K9">
        <f t="shared" si="10"/>
        <v>1.1763080711440483</v>
      </c>
      <c r="L9" s="2">
        <f t="shared" si="11"/>
        <v>2.6533344551535665</v>
      </c>
      <c r="M9" s="2">
        <f t="shared" si="12"/>
        <v>0.54273677672618259</v>
      </c>
      <c r="N9" s="3">
        <f t="shared" si="13"/>
        <v>0.30540980323587041</v>
      </c>
      <c r="O9" s="1">
        <f t="shared" si="14"/>
        <v>0.35925601655287004</v>
      </c>
      <c r="P9" s="1">
        <f t="shared" si="15"/>
        <v>0.53620300978040303</v>
      </c>
    </row>
    <row r="10" spans="1:19" x14ac:dyDescent="0.25">
      <c r="A10">
        <v>2.2999999999999998</v>
      </c>
      <c r="B10">
        <f t="shared" si="2"/>
        <v>0.1666666666666666</v>
      </c>
      <c r="C10">
        <f t="shared" si="1"/>
        <v>2.4999999999999991</v>
      </c>
      <c r="D10">
        <f t="shared" si="3"/>
        <v>2.2440969945391118E-2</v>
      </c>
      <c r="E10">
        <f t="shared" si="4"/>
        <v>5.9703404819644106E-4</v>
      </c>
      <c r="F10">
        <f t="shared" si="5"/>
        <v>0.6732290983617335</v>
      </c>
      <c r="G10">
        <f t="shared" si="6"/>
        <v>1.7911021445893231E-2</v>
      </c>
      <c r="H10">
        <f t="shared" si="7"/>
        <v>0.71783978647554925</v>
      </c>
      <c r="I10">
        <f t="shared" si="8"/>
        <v>0.27173290533739225</v>
      </c>
      <c r="J10">
        <f t="shared" si="9"/>
        <v>2.0499999863167266</v>
      </c>
      <c r="K10">
        <f t="shared" si="10"/>
        <v>1.3122364631443704</v>
      </c>
      <c r="L10" s="2">
        <f t="shared" si="11"/>
        <v>2.4216564352787628</v>
      </c>
      <c r="M10" s="2">
        <f t="shared" si="12"/>
        <v>0.90989091865982807</v>
      </c>
      <c r="N10" s="3">
        <f t="shared" si="13"/>
        <v>0.32682927047419236</v>
      </c>
      <c r="O10" s="1">
        <f t="shared" si="14"/>
        <v>0.42887728593910895</v>
      </c>
      <c r="P10" s="1">
        <f t="shared" si="15"/>
        <v>0.64011535214792381</v>
      </c>
    </row>
    <row r="11" spans="1:19" x14ac:dyDescent="0.25">
      <c r="A11">
        <v>2</v>
      </c>
      <c r="B11">
        <f t="shared" si="2"/>
        <v>6.6666666666666652E-2</v>
      </c>
      <c r="C11">
        <f t="shared" si="1"/>
        <v>0.99999999999999978</v>
      </c>
      <c r="D11">
        <f t="shared" si="3"/>
        <v>1.975457116658345E-2</v>
      </c>
      <c r="E11">
        <f t="shared" si="4"/>
        <v>9.6112259192558832E-5</v>
      </c>
      <c r="F11">
        <f t="shared" si="5"/>
        <v>0.59263713499750348</v>
      </c>
      <c r="G11">
        <f t="shared" si="6"/>
        <v>2.8833677757767648E-3</v>
      </c>
      <c r="H11">
        <f t="shared" si="7"/>
        <v>0.61053613489438396</v>
      </c>
      <c r="I11">
        <f t="shared" si="8"/>
        <v>0.43154613592557867</v>
      </c>
      <c r="J11">
        <f t="shared" si="9"/>
        <v>1.8414183828298969</v>
      </c>
      <c r="K11">
        <f t="shared" si="10"/>
        <v>1.5396361710146029</v>
      </c>
      <c r="L11" s="2">
        <f t="shared" si="11"/>
        <v>2.0559702250216194</v>
      </c>
      <c r="M11" s="2">
        <f t="shared" si="12"/>
        <v>1.4488831343515196</v>
      </c>
      <c r="N11" s="3">
        <f t="shared" si="13"/>
        <v>0.36384995731949965</v>
      </c>
      <c r="O11" s="1">
        <f t="shared" si="14"/>
        <v>0.56019655511122113</v>
      </c>
      <c r="P11" s="1">
        <f t="shared" si="15"/>
        <v>0.83611426136003153</v>
      </c>
    </row>
    <row r="12" spans="1:19" x14ac:dyDescent="0.25">
      <c r="A12">
        <v>1.95</v>
      </c>
      <c r="B12">
        <f t="shared" si="2"/>
        <v>4.9999999999999968E-2</v>
      </c>
      <c r="C12">
        <f t="shared" si="1"/>
        <v>0.74999999999999956</v>
      </c>
      <c r="D12">
        <f t="shared" si="3"/>
        <v>1.9285252370269245E-2</v>
      </c>
      <c r="E12">
        <f t="shared" si="4"/>
        <v>5.411732420727974E-5</v>
      </c>
      <c r="F12">
        <f t="shared" si="5"/>
        <v>0.57855757110807737</v>
      </c>
      <c r="G12">
        <f t="shared" si="6"/>
        <v>1.6235197262183922E-3</v>
      </c>
      <c r="H12">
        <f t="shared" si="7"/>
        <v>0.59198854578197702</v>
      </c>
      <c r="I12">
        <f t="shared" si="8"/>
        <v>0.45767879904298098</v>
      </c>
      <c r="J12">
        <f t="shared" si="9"/>
        <v>1.8075792980860534</v>
      </c>
      <c r="K12">
        <f t="shared" si="10"/>
        <v>1.5804012951191799</v>
      </c>
      <c r="L12" s="2">
        <f t="shared" si="11"/>
        <v>1.9928933190330067</v>
      </c>
      <c r="M12" s="2">
        <f t="shared" si="12"/>
        <v>1.5372926179015201</v>
      </c>
      <c r="N12" s="3">
        <f t="shared" si="13"/>
        <v>0.37066147012716194</v>
      </c>
      <c r="O12" s="1">
        <f t="shared" si="14"/>
        <v>0.58579386743974593</v>
      </c>
      <c r="P12" s="1">
        <f t="shared" si="15"/>
        <v>0.87431920513394912</v>
      </c>
    </row>
    <row r="13" spans="1:19" x14ac:dyDescent="0.25">
      <c r="A13">
        <v>1.9</v>
      </c>
      <c r="B13">
        <f t="shared" si="2"/>
        <v>3.3333333333333291E-2</v>
      </c>
      <c r="C13">
        <f t="shared" si="1"/>
        <v>0.49999999999999939</v>
      </c>
      <c r="D13">
        <f t="shared" si="3"/>
        <v>1.8809716182990273E-2</v>
      </c>
      <c r="E13">
        <f t="shared" si="4"/>
        <v>2.4076115194786443E-5</v>
      </c>
      <c r="F13">
        <f t="shared" si="5"/>
        <v>0.5642914854897082</v>
      </c>
      <c r="G13">
        <f t="shared" si="6"/>
        <v>7.2228345584359334E-4</v>
      </c>
      <c r="H13">
        <f t="shared" si="7"/>
        <v>0.57324992940123409</v>
      </c>
      <c r="I13">
        <f t="shared" si="8"/>
        <v>0.48366549028597544</v>
      </c>
      <c r="J13">
        <f t="shared" si="9"/>
        <v>1.7740231428925186</v>
      </c>
      <c r="K13">
        <f t="shared" si="10"/>
        <v>1.6220089771342898</v>
      </c>
      <c r="L13" s="2">
        <f t="shared" si="11"/>
        <v>1.9292063544813276</v>
      </c>
      <c r="M13" s="2">
        <f t="shared" si="12"/>
        <v>1.6252846651992892</v>
      </c>
      <c r="N13" s="3">
        <f t="shared" si="13"/>
        <v>0.37767263785948973</v>
      </c>
      <c r="O13" s="1">
        <f t="shared" si="14"/>
        <v>0.61258840902608003</v>
      </c>
      <c r="P13" s="1">
        <f t="shared" si="15"/>
        <v>0.91431105824788061</v>
      </c>
    </row>
    <row r="14" spans="1:19" x14ac:dyDescent="0.25">
      <c r="A14">
        <v>1.85</v>
      </c>
      <c r="B14">
        <f t="shared" si="2"/>
        <v>1.666666666666668E-2</v>
      </c>
      <c r="C14">
        <f t="shared" si="1"/>
        <v>0.25000000000000022</v>
      </c>
      <c r="D14">
        <f t="shared" si="3"/>
        <v>1.8327944187559668E-2</v>
      </c>
      <c r="E14">
        <f t="shared" si="4"/>
        <v>6.0249943275023958E-6</v>
      </c>
      <c r="F14">
        <f t="shared" si="5"/>
        <v>0.54983832562679003</v>
      </c>
      <c r="G14">
        <f t="shared" si="6"/>
        <v>1.8074982982507187E-4</v>
      </c>
      <c r="H14">
        <f t="shared" si="7"/>
        <v>0.55431976673708117</v>
      </c>
      <c r="I14">
        <f t="shared" si="8"/>
        <v>0.50950535563416932</v>
      </c>
      <c r="J14">
        <f t="shared" si="9"/>
        <v>1.7407564614959328</v>
      </c>
      <c r="K14">
        <f t="shared" si="10"/>
        <v>1.6644676717311893</v>
      </c>
      <c r="L14" s="2">
        <f t="shared" si="11"/>
        <v>1.8649087607959469</v>
      </c>
      <c r="M14" s="2">
        <f t="shared" si="12"/>
        <v>1.7128551623402766</v>
      </c>
      <c r="N14" s="3">
        <f t="shared" si="13"/>
        <v>0.38489014105065006</v>
      </c>
      <c r="O14" s="1">
        <f t="shared" si="14"/>
        <v>0.6406371969468645</v>
      </c>
      <c r="P14" s="1">
        <f t="shared" si="15"/>
        <v>0.95617492081621558</v>
      </c>
    </row>
    <row r="15" spans="1:19" x14ac:dyDescent="0.25">
      <c r="A15">
        <v>1.8</v>
      </c>
      <c r="B15">
        <f t="shared" si="2"/>
        <v>0</v>
      </c>
      <c r="C15">
        <f t="shared" si="1"/>
        <v>0</v>
      </c>
      <c r="D15">
        <f t="shared" si="3"/>
        <v>1.7839918128331016E-2</v>
      </c>
      <c r="E15">
        <f t="shared" si="4"/>
        <v>0</v>
      </c>
      <c r="F15">
        <f t="shared" si="5"/>
        <v>0.53519754384993046</v>
      </c>
      <c r="G15">
        <f t="shared" si="6"/>
        <v>0</v>
      </c>
      <c r="H15">
        <f t="shared" si="7"/>
        <v>0.53519754384993046</v>
      </c>
      <c r="I15">
        <f t="shared" si="8"/>
        <v>0.53519754384993046</v>
      </c>
      <c r="J15">
        <f t="shared" si="9"/>
        <v>1.7077855714711025</v>
      </c>
      <c r="K15">
        <f t="shared" si="10"/>
        <v>1.7077855714711025</v>
      </c>
      <c r="L15" s="2">
        <f t="shared" si="11"/>
        <v>1.8000000000000016</v>
      </c>
      <c r="M15" s="2">
        <f t="shared" si="12"/>
        <v>1.8000000000000016</v>
      </c>
      <c r="N15" s="3">
        <f t="shared" si="13"/>
        <v>0.39232091615743991</v>
      </c>
      <c r="O15" s="1">
        <f t="shared" si="14"/>
        <v>0.67</v>
      </c>
      <c r="P15" s="1">
        <f t="shared" si="15"/>
        <v>1</v>
      </c>
    </row>
    <row r="16" spans="1:19" x14ac:dyDescent="0.25">
      <c r="A16">
        <v>4</v>
      </c>
      <c r="B16">
        <f t="shared" si="2"/>
        <v>0.73333333333333339</v>
      </c>
      <c r="C16">
        <f t="shared" si="1"/>
        <v>11</v>
      </c>
      <c r="D16">
        <f t="shared" si="3"/>
        <v>3.365820462704109E-2</v>
      </c>
      <c r="E16">
        <f t="shared" si="4"/>
        <v>1.1125017052480483E-2</v>
      </c>
      <c r="F16">
        <f t="shared" si="5"/>
        <v>1.0097461388112328</v>
      </c>
      <c r="G16">
        <f t="shared" si="6"/>
        <v>0.33375051157441449</v>
      </c>
      <c r="H16">
        <f t="shared" si="7"/>
        <v>1.2023166198692987</v>
      </c>
      <c r="I16">
        <f t="shared" si="8"/>
        <v>-0.72338819071136085</v>
      </c>
      <c r="J16">
        <f t="shared" si="9"/>
        <v>3.3278172875333856</v>
      </c>
      <c r="K16">
        <f t="shared" si="10"/>
        <v>0.48510583725293038</v>
      </c>
      <c r="L16" s="2">
        <f t="shared" si="11"/>
        <v>4.0891149392983772</v>
      </c>
      <c r="M16" s="2">
        <f t="shared" si="12"/>
        <v>-2.3824545421661791</v>
      </c>
      <c r="N16" s="3">
        <f t="shared" si="13"/>
        <v>0.20133316889420072</v>
      </c>
      <c r="O16" s="1">
        <f t="shared" si="14"/>
        <v>9.766789546320688E-2</v>
      </c>
      <c r="P16" s="1">
        <f t="shared" si="15"/>
        <v>0.14577297830329383</v>
      </c>
    </row>
    <row r="17" spans="1:16" x14ac:dyDescent="0.25">
      <c r="L17" s="2"/>
      <c r="M17" s="2"/>
      <c r="N17" s="3"/>
      <c r="O17" s="1"/>
      <c r="P17" s="1"/>
    </row>
    <row r="18" spans="1:16" x14ac:dyDescent="0.25">
      <c r="L18" s="2"/>
      <c r="M18" s="2"/>
      <c r="N18" s="3"/>
      <c r="O18" s="1"/>
      <c r="P18" s="1"/>
    </row>
    <row r="20" spans="1:16" x14ac:dyDescent="0.25">
      <c r="A20" t="s">
        <v>14</v>
      </c>
    </row>
    <row r="21" spans="1:16" x14ac:dyDescent="0.25">
      <c r="A21" t="s">
        <v>15</v>
      </c>
    </row>
    <row r="22" spans="1:16" x14ac:dyDescent="0.25">
      <c r="A22" t="s">
        <v>29</v>
      </c>
    </row>
    <row r="23" spans="1:16" x14ac:dyDescent="0.25">
      <c r="A23" t="s">
        <v>30</v>
      </c>
    </row>
    <row r="24" spans="1:16" x14ac:dyDescent="0.25">
      <c r="A24" t="s">
        <v>33</v>
      </c>
    </row>
    <row r="25" spans="1:16" x14ac:dyDescent="0.25">
      <c r="A25" t="s">
        <v>34</v>
      </c>
    </row>
    <row r="26" spans="1:16" x14ac:dyDescent="0.25">
      <c r="A26" t="s">
        <v>31</v>
      </c>
    </row>
    <row r="27" spans="1:16" x14ac:dyDescent="0.25">
      <c r="A27" t="s">
        <v>32</v>
      </c>
    </row>
    <row r="28" spans="1:16" x14ac:dyDescent="0.25">
      <c r="A28" t="s">
        <v>16</v>
      </c>
    </row>
    <row r="29" spans="1:16" x14ac:dyDescent="0.25">
      <c r="A29" t="s">
        <v>17</v>
      </c>
    </row>
    <row r="30" spans="1:16" x14ac:dyDescent="0.25">
      <c r="A30" t="s">
        <v>18</v>
      </c>
    </row>
    <row r="31" spans="1:16" x14ac:dyDescent="0.25">
      <c r="A31" t="s">
        <v>19</v>
      </c>
    </row>
    <row r="32" spans="1:16" x14ac:dyDescent="0.25">
      <c r="A32" t="s">
        <v>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Centraal Planbureau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E.W.M.T. Westerhout</dc:creator>
  <cp:lastModifiedBy> Ed Westerhout</cp:lastModifiedBy>
  <cp:lastPrinted>2012-09-25T08:25:02Z</cp:lastPrinted>
  <dcterms:created xsi:type="dcterms:W3CDTF">2012-06-29T10:52:38Z</dcterms:created>
  <dcterms:modified xsi:type="dcterms:W3CDTF">2013-01-06T20:32:55Z</dcterms:modified>
</cp:coreProperties>
</file>